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CoE\FLSA\FLSA Increase to $43,888 - 6.30.2024\"/>
    </mc:Choice>
  </mc:AlternateContent>
  <xr:revisionPtr revIDLastSave="55" documentId="13_ncr:1_{E61C5655-19E5-495E-8201-DD6A599F5D10}" xr6:coauthVersionLast="47" xr6:coauthVersionMax="47" xr10:uidLastSave="{9AA18006-CC5D-48D3-873D-D207E4DA5DAB}"/>
  <bookViews>
    <workbookView xWindow="28680" yWindow="-120" windowWidth="29040" windowHeight="15990" xr2:uid="{00000000-000D-0000-FFFF-FFFF00000000}"/>
  </bookViews>
  <sheets>
    <sheet name="A-Basis" sheetId="1" r:id="rId1"/>
    <sheet name="C-Basis" sheetId="4" r:id="rId2"/>
    <sheet name="H-Basi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E3" i="4"/>
  <c r="C3" i="4"/>
  <c r="L3" i="4" s="1"/>
  <c r="F3" i="4"/>
  <c r="D3" i="4"/>
  <c r="I3" i="4" l="1"/>
  <c r="J3" i="4" s="1"/>
  <c r="K3" i="4" s="1"/>
  <c r="M3" i="4"/>
  <c r="C3" i="1"/>
  <c r="D3" i="3"/>
  <c r="I3" i="3" s="1"/>
  <c r="C3" i="3"/>
  <c r="L3" i="3"/>
  <c r="F3" i="3"/>
  <c r="G3" i="3" s="1"/>
  <c r="D3" i="1"/>
  <c r="L3" i="1"/>
  <c r="F3" i="1"/>
  <c r="G3" i="1" s="1"/>
  <c r="I3" i="1" l="1"/>
  <c r="M3" i="1"/>
  <c r="N3" i="4"/>
  <c r="O3" i="4" s="1"/>
  <c r="J3" i="3"/>
  <c r="J3" i="1"/>
  <c r="K3" i="1" s="1"/>
  <c r="K3" i="3"/>
  <c r="E3" i="1"/>
  <c r="E3" i="3"/>
  <c r="M3" i="3"/>
  <c r="N3" i="1" l="1"/>
  <c r="O3" i="1" s="1"/>
  <c r="N3" i="3"/>
  <c r="O3" i="3" s="1"/>
</calcChain>
</file>

<file path=xl/sharedStrings.xml><?xml version="1.0" encoding="utf-8"?>
<sst xmlns="http://schemas.openxmlformats.org/spreadsheetml/2006/main" count="96" uniqueCount="41">
  <si>
    <t>A-BASIS FLSA OVERTIME BREAK EVEN CALCULATOR</t>
  </si>
  <si>
    <t>UW Comprate</t>
  </si>
  <si>
    <t>Job FTE</t>
  </si>
  <si>
    <t>Hourly Rate</t>
  </si>
  <si>
    <t>Annual FTE Salary</t>
  </si>
  <si>
    <t>Weekly FTE Salary</t>
  </si>
  <si>
    <t># of Hours to Reach 40 in One Week</t>
  </si>
  <si>
    <t># Annual Additional Hours to be Full time</t>
  </si>
  <si>
    <t>FLSA Threshold</t>
  </si>
  <si>
    <t>Threshold Minus Current Salary</t>
  </si>
  <si>
    <r>
      <t># of Regular Hours to Break Even</t>
    </r>
    <r>
      <rPr>
        <b/>
        <i/>
        <sz val="11"/>
        <color theme="1"/>
        <rFont val="Calibri"/>
        <family val="2"/>
        <scheme val="minor"/>
      </rPr>
      <t xml:space="preserve"> (Calculation field)</t>
    </r>
  </si>
  <si>
    <t># of Regular Hours to Break Even</t>
  </si>
  <si>
    <t>Overtime Rate</t>
  </si>
  <si>
    <t>Additional hours beyond Full-Time to Break Even (OT Hours)</t>
  </si>
  <si>
    <t>Annual Hours (regular and overtime) Needed to Break Even</t>
  </si>
  <si>
    <t>Weekly OT Hours to Break Even</t>
  </si>
  <si>
    <t>FLSA OVERTIME BREAK EVEN CALCULATION DEFINITIONS</t>
  </si>
  <si>
    <r>
      <rPr>
        <b/>
        <sz val="11"/>
        <color theme="1"/>
        <rFont val="Calibri"/>
        <family val="2"/>
        <scheme val="minor"/>
      </rPr>
      <t>UW Comprate (Column A)</t>
    </r>
    <r>
      <rPr>
        <sz val="11"/>
        <color theme="1"/>
        <rFont val="Calibri"/>
        <family val="2"/>
        <scheme val="minor"/>
      </rPr>
      <t>: Enter Full time salary rate (even if position is less than full-time)</t>
    </r>
  </si>
  <si>
    <r>
      <t>Job FTE (Column B):</t>
    </r>
    <r>
      <rPr>
        <sz val="11"/>
        <color theme="1"/>
        <rFont val="Calibri"/>
        <family val="2"/>
        <scheme val="minor"/>
      </rPr>
      <t xml:space="preserve"> FTE of job. Enter as a number between 0.00 - 1.00 with 1.00 being a 100% FTE.</t>
    </r>
  </si>
  <si>
    <r>
      <rPr>
        <b/>
        <sz val="11"/>
        <color theme="1"/>
        <rFont val="Calibri"/>
        <family val="2"/>
        <scheme val="minor"/>
      </rPr>
      <t>Hourly Rate (Column C):</t>
    </r>
    <r>
      <rPr>
        <sz val="11"/>
        <color theme="1"/>
        <rFont val="Calibri"/>
        <family val="2"/>
        <scheme val="minor"/>
      </rPr>
      <t xml:space="preserve"> Hourly rate calculated by dividing the UW Comprate (Column A) by 2,080 hours.</t>
    </r>
  </si>
  <si>
    <r>
      <rPr>
        <b/>
        <sz val="11"/>
        <color theme="1"/>
        <rFont val="Calibri"/>
        <family val="2"/>
        <scheme val="minor"/>
      </rPr>
      <t xml:space="preserve">Annual FTE Salary (Column D): </t>
    </r>
    <r>
      <rPr>
        <sz val="11"/>
        <color theme="1"/>
        <rFont val="Calibri"/>
        <family val="2"/>
        <scheme val="minor"/>
      </rPr>
      <t xml:space="preserve"> UW Comprate (Column A) times Job FTE (Column B)</t>
    </r>
  </si>
  <si>
    <r>
      <rPr>
        <b/>
        <sz val="11"/>
        <color theme="1"/>
        <rFont val="Calibri"/>
        <family val="2"/>
        <scheme val="minor"/>
      </rPr>
      <t>Weekly FTE Salary (Column E):</t>
    </r>
    <r>
      <rPr>
        <sz val="11"/>
        <color theme="1"/>
        <rFont val="Calibri"/>
        <family val="2"/>
        <scheme val="minor"/>
      </rPr>
      <t xml:space="preserve"> Annual FTE Salary (Column D) divided by 52 weeks.</t>
    </r>
  </si>
  <si>
    <r>
      <rPr>
        <b/>
        <sz val="11"/>
        <color indexed="8"/>
        <rFont val="Calibri"/>
        <family val="2"/>
      </rPr>
      <t xml:space="preserve"># of Hours to Reach 40 in One Week (Column F): </t>
    </r>
    <r>
      <rPr>
        <sz val="11"/>
        <color indexed="8"/>
        <rFont val="Calibri"/>
        <family val="2"/>
      </rPr>
      <t>Number of additional hours needed to take employee to 40 hours in a week.</t>
    </r>
  </si>
  <si>
    <r>
      <rPr>
        <b/>
        <sz val="11"/>
        <color indexed="8"/>
        <rFont val="Calibri"/>
        <family val="2"/>
      </rPr>
      <t xml:space="preserve"># Additional Hours to be Full-time Annualized (Column G): </t>
    </r>
    <r>
      <rPr>
        <sz val="11"/>
        <color indexed="8"/>
        <rFont val="Calibri"/>
        <family val="2"/>
      </rPr>
      <t># of hours to reach 40 in one week (Column F) multiplied by 52</t>
    </r>
  </si>
  <si>
    <r>
      <rPr>
        <b/>
        <sz val="11"/>
        <color theme="1"/>
        <rFont val="Calibri"/>
        <family val="2"/>
        <scheme val="minor"/>
      </rPr>
      <t xml:space="preserve">FLSA Threshold (Column H): </t>
    </r>
    <r>
      <rPr>
        <sz val="11"/>
        <color theme="1"/>
        <rFont val="Calibri"/>
        <family val="2"/>
        <scheme val="minor"/>
      </rPr>
      <t xml:space="preserve"> New FLSA minimum salary threshold.</t>
    </r>
  </si>
  <si>
    <r>
      <rPr>
        <b/>
        <sz val="11"/>
        <color theme="1"/>
        <rFont val="Calibri"/>
        <family val="2"/>
        <scheme val="minor"/>
      </rPr>
      <t>Threshold Minus Current Salary (Column I):</t>
    </r>
    <r>
      <rPr>
        <sz val="11"/>
        <color theme="1"/>
        <rFont val="Calibri"/>
        <family val="2"/>
        <scheme val="minor"/>
      </rPr>
      <t xml:space="preserve"> Difference between the FLSA Threshold (Column H) and Annual FTE Salary (Column D).</t>
    </r>
  </si>
  <si>
    <r>
      <t># of Regular Hours to Break Even (Column J)</t>
    </r>
    <r>
      <rPr>
        <b/>
        <i/>
        <sz val="11"/>
        <color indexed="8"/>
        <rFont val="Calibri"/>
        <family val="2"/>
      </rPr>
      <t xml:space="preserve"> (Calculation field only):  </t>
    </r>
    <r>
      <rPr>
        <sz val="11"/>
        <color indexed="8"/>
        <rFont val="Calibri"/>
        <family val="2"/>
      </rPr>
      <t>FLSA Threshold minus Current Salary (Column I) divided by hourly rate (Column C)</t>
    </r>
  </si>
  <si>
    <r>
      <t xml:space="preserve"># of Regular Hours to Break Even (Column K): </t>
    </r>
    <r>
      <rPr>
        <sz val="11"/>
        <color indexed="8"/>
        <rFont val="Calibri"/>
        <family val="2"/>
      </rPr>
      <t>Equal to the amount in Column J if FTE is less than 1.0</t>
    </r>
  </si>
  <si>
    <r>
      <rPr>
        <b/>
        <sz val="11"/>
        <color theme="1"/>
        <rFont val="Calibri"/>
        <family val="2"/>
        <scheme val="minor"/>
      </rPr>
      <t>Overtime Rate (Column L)</t>
    </r>
    <r>
      <rPr>
        <sz val="11"/>
        <color theme="1"/>
        <rFont val="Calibri"/>
        <family val="2"/>
        <scheme val="minor"/>
      </rPr>
      <t>: Time and one-half of the Hourly Rate (Column C).</t>
    </r>
  </si>
  <si>
    <t>Additional hours Beyond Full-time to Break Even (OT Hours) (Column M): If full-time hours do not take employee to $58,656 annually, the number of hours worked at premium rate to break even. Threshold minus full-time salary (Column I) divided by Overtime Rate (Column L)</t>
  </si>
  <si>
    <r>
      <t xml:space="preserve">Annual Hours (regular and overtime) to Break Even (Column N): </t>
    </r>
    <r>
      <rPr>
        <sz val="11"/>
        <color indexed="8"/>
        <rFont val="Calibri"/>
        <family val="2"/>
      </rPr>
      <t>number of regular hours (Column K) plus number of overtime hours (Column M)</t>
    </r>
  </si>
  <si>
    <r>
      <t xml:space="preserve">Weekly Hours  (regular and overtime) to Break Even (Column O): </t>
    </r>
    <r>
      <rPr>
        <sz val="11"/>
        <color indexed="8"/>
        <rFont val="Calibri"/>
        <family val="2"/>
      </rPr>
      <t xml:space="preserve"> Weekly hours needed to break even: Number regular and OT Hours (Column M) divided by 52 weeks.</t>
    </r>
  </si>
  <si>
    <t>C-BASIS FLSA OVERTIME BREAK EVEN CALCULATOR</t>
  </si>
  <si>
    <r>
      <rPr>
        <b/>
        <sz val="11"/>
        <color theme="1"/>
        <rFont val="Calibri"/>
        <family val="2"/>
        <scheme val="minor"/>
      </rPr>
      <t>Hourly Rate (Column C):</t>
    </r>
    <r>
      <rPr>
        <sz val="11"/>
        <color theme="1"/>
        <rFont val="Calibri"/>
        <family val="2"/>
        <scheme val="minor"/>
      </rPr>
      <t xml:space="preserve"> Hourly rate calculated by dividing the UW Comprate (Column A) by 1,560 hours.</t>
    </r>
  </si>
  <si>
    <r>
      <rPr>
        <b/>
        <sz val="11"/>
        <color theme="1"/>
        <rFont val="Calibri"/>
        <family val="2"/>
        <scheme val="minor"/>
      </rPr>
      <t>Weekly FTE Salary (Column E):</t>
    </r>
    <r>
      <rPr>
        <sz val="11"/>
        <color theme="1"/>
        <rFont val="Calibri"/>
        <family val="2"/>
        <scheme val="minor"/>
      </rPr>
      <t xml:space="preserve"> Annual FTE Salary (Column D) divided by 39 weeks.</t>
    </r>
  </si>
  <si>
    <r>
      <rPr>
        <b/>
        <sz val="11"/>
        <color indexed="8"/>
        <rFont val="Calibri"/>
        <family val="2"/>
      </rPr>
      <t xml:space="preserve"># Additional Hours to be Full-time Annualized (Column G): </t>
    </r>
    <r>
      <rPr>
        <sz val="11"/>
        <color indexed="8"/>
        <rFont val="Calibri"/>
        <family val="2"/>
      </rPr>
      <t># of hours to reach 40 in one week (Column F) multiplied by 39</t>
    </r>
  </si>
  <si>
    <t>Additional hours Beyond Full-time to Break Even (OT Hours) (Column M): If full-time hours do not take employee to $43,992 annually, the number of hours worked at premium rate to break even. Threshold minus full-time salary (Column I) divided by Overtime Rate (Column L)</t>
  </si>
  <si>
    <r>
      <t xml:space="preserve">Weekly Hours  (regular and overtime) to Break Even (Column O): </t>
    </r>
    <r>
      <rPr>
        <sz val="11"/>
        <color indexed="8"/>
        <rFont val="Calibri"/>
        <family val="2"/>
      </rPr>
      <t xml:space="preserve"> Weekly hours needed to break even: Number regular and OT Hours (Column M) divided by 39 weeks.</t>
    </r>
  </si>
  <si>
    <t>FLSA OVERTIME BREAK EVEN CALCULATOR FOR CP, CJ</t>
  </si>
  <si>
    <r>
      <rPr>
        <b/>
        <sz val="11"/>
        <color theme="1"/>
        <rFont val="Calibri"/>
        <family val="2"/>
        <scheme val="minor"/>
      </rPr>
      <t>Hourly Rate (Column C):</t>
    </r>
    <r>
      <rPr>
        <sz val="11"/>
        <color theme="1"/>
        <rFont val="Calibri"/>
        <family val="2"/>
        <scheme val="minor"/>
      </rPr>
      <t xml:space="preserve"> Hourly rate for university staff (should be the same as Column A)</t>
    </r>
  </si>
  <si>
    <r>
      <rPr>
        <b/>
        <sz val="11"/>
        <color theme="1"/>
        <rFont val="Calibri"/>
        <family val="2"/>
        <scheme val="minor"/>
      </rPr>
      <t xml:space="preserve">Annual FTE Salary (Column D): </t>
    </r>
    <r>
      <rPr>
        <sz val="11"/>
        <color theme="1"/>
        <rFont val="Calibri"/>
        <family val="2"/>
        <scheme val="minor"/>
      </rPr>
      <t>UW Comprate (Column A) times 2,080 hours times Job FTE (Column B).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</si>
</sst>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4">
    <xf numFmtId="0" fontId="0" fillId="0" borderId="0" xfId="0"/>
    <xf numFmtId="6" fontId="0" fillId="0" borderId="0" xfId="0" applyNumberFormat="1"/>
    <xf numFmtId="0" fontId="16" fillId="33" borderId="0" xfId="0" applyFont="1" applyFill="1" applyAlignment="1">
      <alignment horizontal="center" wrapText="1"/>
    </xf>
    <xf numFmtId="0" fontId="21" fillId="0" borderId="0" xfId="0" applyFont="1"/>
    <xf numFmtId="0" fontId="19" fillId="33" borderId="0" xfId="0" applyFont="1" applyFill="1" applyAlignment="1">
      <alignment wrapText="1"/>
    </xf>
    <xf numFmtId="0" fontId="16" fillId="33" borderId="0" xfId="0" applyFont="1" applyFill="1" applyAlignment="1">
      <alignment wrapText="1"/>
    </xf>
    <xf numFmtId="2" fontId="16" fillId="0" borderId="0" xfId="0" applyNumberFormat="1" applyFont="1"/>
    <xf numFmtId="0" fontId="0" fillId="0" borderId="0" xfId="0"/>
    <xf numFmtId="0" fontId="16" fillId="0" borderId="0" xfId="0" applyFont="1"/>
    <xf numFmtId="8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3" fillId="0" borderId="1" xfId="2" applyAlignment="1">
      <alignment horizontal="center"/>
    </xf>
    <xf numFmtId="0" fontId="4" fillId="0" borderId="2" xfId="3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/>
    <xf numFmtId="0" fontId="9" fillId="5" borderId="10" xfId="9" applyBorder="1"/>
    <xf numFmtId="0" fontId="11" fillId="6" borderId="10" xfId="11" applyBorder="1"/>
    <xf numFmtId="6" fontId="0" fillId="0" borderId="10" xfId="0" applyNumberFormat="1" applyBorder="1"/>
    <xf numFmtId="6" fontId="11" fillId="6" borderId="10" xfId="11" applyNumberFormat="1" applyBorder="1"/>
    <xf numFmtId="0" fontId="11" fillId="6" borderId="10" xfId="11" applyNumberFormat="1" applyBorder="1"/>
    <xf numFmtId="2" fontId="11" fillId="6" borderId="10" xfId="11" applyNumberFormat="1" applyBorder="1"/>
    <xf numFmtId="2" fontId="10" fillId="6" borderId="10" xfId="10" applyNumberFormat="1" applyBorder="1"/>
    <xf numFmtId="0" fontId="10" fillId="6" borderId="10" xfId="1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8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selection sqref="A1:O1"/>
    </sheetView>
  </sheetViews>
  <sheetFormatPr defaultRowHeight="15"/>
  <cols>
    <col min="1" max="1" width="15.7109375" customWidth="1"/>
    <col min="2" max="2" width="8.28515625" customWidth="1"/>
    <col min="6" max="7" width="9.28515625"/>
    <col min="8" max="8" width="10.42578125" customWidth="1"/>
    <col min="9" max="9" width="12.28515625" bestFit="1" customWidth="1"/>
    <col min="10" max="11" width="9.28515625"/>
    <col min="12" max="12" width="20" customWidth="1"/>
    <col min="13" max="13" width="11" customWidth="1"/>
    <col min="14" max="14" width="10.28515625" customWidth="1"/>
    <col min="15" max="15" width="18.7109375" customWidth="1"/>
  </cols>
  <sheetData>
    <row r="1" spans="1:16" ht="20.25" thickBo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7"/>
    </row>
    <row r="2" spans="1:16" ht="129" customHeight="1" thickTop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5" t="s">
        <v>6</v>
      </c>
      <c r="G2" s="4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5" t="s">
        <v>13</v>
      </c>
      <c r="N2" s="5" t="s">
        <v>14</v>
      </c>
      <c r="O2" s="2" t="s">
        <v>15</v>
      </c>
      <c r="P2" s="7"/>
    </row>
    <row r="3" spans="1:16">
      <c r="A3" s="16"/>
      <c r="B3" s="16"/>
      <c r="C3" s="17">
        <f>A3/2080</f>
        <v>0</v>
      </c>
      <c r="D3" s="17">
        <f>A3*B3</f>
        <v>0</v>
      </c>
      <c r="E3" s="17">
        <f>D3/52</f>
        <v>0</v>
      </c>
      <c r="F3" s="17">
        <f>40 - (40*B3)</f>
        <v>40</v>
      </c>
      <c r="G3" s="17">
        <f>F3*52</f>
        <v>2080</v>
      </c>
      <c r="H3" s="18">
        <v>58656</v>
      </c>
      <c r="I3" s="19">
        <f>H3-D3</f>
        <v>58656</v>
      </c>
      <c r="J3" s="20" t="e">
        <f>I3/C3</f>
        <v>#DIV/0!</v>
      </c>
      <c r="K3" s="21" t="e">
        <f>IF(J3&gt;G3,G3,J3)</f>
        <v>#DIV/0!</v>
      </c>
      <c r="L3" s="17">
        <f>1.5*C3</f>
        <v>0</v>
      </c>
      <c r="M3" s="17" t="e">
        <f>MAX(0,H3-D3)/L3</f>
        <v>#DIV/0!</v>
      </c>
      <c r="N3" s="22" t="e">
        <f>M3+K3</f>
        <v>#DIV/0!</v>
      </c>
      <c r="O3" s="23" t="e">
        <f>N3/52</f>
        <v>#DIV/0!</v>
      </c>
      <c r="P3" s="7"/>
    </row>
    <row r="4" spans="1:16">
      <c r="A4" s="7"/>
      <c r="B4" s="7"/>
      <c r="C4" s="7"/>
      <c r="D4" s="7"/>
      <c r="E4" s="7"/>
      <c r="F4" s="7"/>
      <c r="G4" s="7"/>
      <c r="H4" s="7"/>
      <c r="I4" s="1"/>
      <c r="J4" s="9"/>
      <c r="K4" s="9"/>
      <c r="L4" s="7"/>
      <c r="M4" s="7"/>
      <c r="N4" s="7"/>
      <c r="O4" s="7"/>
      <c r="P4" s="7"/>
    </row>
    <row r="5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8" spans="1:16" ht="18" thickBot="1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7"/>
    </row>
    <row r="9" spans="1:16" ht="15.75" thickTop="1">
      <c r="A9" s="10" t="s">
        <v>17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</row>
    <row r="10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7"/>
    </row>
    <row r="11" spans="1:16">
      <c r="A11" s="15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"/>
    </row>
    <row r="12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7"/>
    </row>
    <row r="13" spans="1:16">
      <c r="A13" s="10" t="s">
        <v>19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7"/>
    </row>
    <row r="14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7"/>
    </row>
    <row r="15" spans="1:16">
      <c r="A15" s="10" t="s">
        <v>20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7"/>
    </row>
    <row r="16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7"/>
    </row>
    <row r="17" spans="1:15">
      <c r="A17" s="10" t="s">
        <v>21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9" spans="1:15">
      <c r="A19" s="3" t="s">
        <v>22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3" t="s">
        <v>23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A23" s="10" t="s">
        <v>24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8" customHeight="1">
      <c r="A25" s="11" t="s">
        <v>25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2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6.5" customHeight="1">
      <c r="A27" s="8" t="s">
        <v>26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2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4.25" customHeight="1">
      <c r="A29" s="8" t="s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2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3" spans="1:15" ht="37.5" customHeight="1">
      <c r="A33" s="14" t="s">
        <v>29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5" spans="1:15">
      <c r="A35" s="6" t="s">
        <v>30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8" t="s">
        <v>31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</sheetData>
  <mergeCells count="18">
    <mergeCell ref="A33:O33"/>
    <mergeCell ref="A17:O17"/>
    <mergeCell ref="A9:O9"/>
    <mergeCell ref="A10:O10"/>
    <mergeCell ref="A11:O11"/>
    <mergeCell ref="A12:O12"/>
    <mergeCell ref="A13:O13"/>
    <mergeCell ref="A14:O14"/>
    <mergeCell ref="A15:O15"/>
    <mergeCell ref="A16:O16"/>
    <mergeCell ref="A26:O26"/>
    <mergeCell ref="A22:O22"/>
    <mergeCell ref="A31:O31"/>
    <mergeCell ref="A23:O23"/>
    <mergeCell ref="A24:O24"/>
    <mergeCell ref="A25:O25"/>
    <mergeCell ref="A1:O1"/>
    <mergeCell ref="A8:O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742A-BEEE-438E-AF0B-9B75A58521B8}">
  <dimension ref="A1:P37"/>
  <sheetViews>
    <sheetView workbookViewId="0">
      <selection sqref="A1:O1"/>
    </sheetView>
  </sheetViews>
  <sheetFormatPr defaultRowHeight="15"/>
  <cols>
    <col min="1" max="1" width="15.7109375" customWidth="1"/>
    <col min="2" max="2" width="8.28515625" customWidth="1"/>
    <col min="8" max="8" width="10.42578125" customWidth="1"/>
    <col min="12" max="12" width="11.7109375" customWidth="1"/>
    <col min="13" max="13" width="11" customWidth="1"/>
    <col min="14" max="14" width="10.28515625" customWidth="1"/>
    <col min="15" max="15" width="9.7109375" customWidth="1"/>
  </cols>
  <sheetData>
    <row r="1" spans="1:16" ht="20.25" thickBot="1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7"/>
    </row>
    <row r="2" spans="1:16" ht="129" customHeight="1" thickTop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5" t="s">
        <v>6</v>
      </c>
      <c r="G2" s="4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5" t="s">
        <v>13</v>
      </c>
      <c r="N2" s="5" t="s">
        <v>14</v>
      </c>
      <c r="O2" s="2" t="s">
        <v>15</v>
      </c>
      <c r="P2" s="7"/>
    </row>
    <row r="3" spans="1:16">
      <c r="A3" s="16"/>
      <c r="B3" s="16"/>
      <c r="C3" s="17">
        <f>A3/1560</f>
        <v>0</v>
      </c>
      <c r="D3" s="17">
        <f>A3*B3</f>
        <v>0</v>
      </c>
      <c r="E3" s="17">
        <f>D3/39</f>
        <v>0</v>
      </c>
      <c r="F3" s="17">
        <f>40 - (40*B3)</f>
        <v>40</v>
      </c>
      <c r="G3" s="17">
        <f>F3*39</f>
        <v>1560</v>
      </c>
      <c r="H3" s="18">
        <v>43992</v>
      </c>
      <c r="I3" s="19">
        <f>H3-D3</f>
        <v>43992</v>
      </c>
      <c r="J3" s="20" t="e">
        <f>I3/C3</f>
        <v>#DIV/0!</v>
      </c>
      <c r="K3" s="21" t="e">
        <f>IF(J3&gt;G3,G3,J3)</f>
        <v>#DIV/0!</v>
      </c>
      <c r="L3" s="17">
        <f>1.5*C3</f>
        <v>0</v>
      </c>
      <c r="M3" s="17" t="e">
        <f>MAX(0,H3-D3)/L3</f>
        <v>#DIV/0!</v>
      </c>
      <c r="N3" s="22" t="e">
        <f>M3+K3</f>
        <v>#DIV/0!</v>
      </c>
      <c r="O3" s="23" t="e">
        <f>N3/39</f>
        <v>#DIV/0!</v>
      </c>
      <c r="P3" s="7"/>
    </row>
    <row r="4" spans="1:1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8" spans="1:16" ht="18" thickBot="1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7"/>
    </row>
    <row r="9" spans="1:16" ht="15.75" thickTop="1">
      <c r="A9" s="10" t="s">
        <v>17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</row>
    <row r="10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7"/>
    </row>
    <row r="11" spans="1:16">
      <c r="A11" s="15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"/>
    </row>
    <row r="12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7"/>
    </row>
    <row r="13" spans="1:16">
      <c r="A13" s="10" t="s">
        <v>33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7"/>
    </row>
    <row r="14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7"/>
    </row>
    <row r="15" spans="1:16">
      <c r="A15" s="10" t="s">
        <v>20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7"/>
    </row>
    <row r="16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7"/>
    </row>
    <row r="17" spans="1:15">
      <c r="A17" s="10" t="s">
        <v>34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9" spans="1:15">
      <c r="A19" s="3" t="s">
        <v>22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3" t="s">
        <v>35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A23" s="10" t="s">
        <v>24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8" customHeight="1">
      <c r="A25" s="11" t="s">
        <v>25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2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6.5" customHeight="1">
      <c r="A27" s="8" t="s">
        <v>26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2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4.25" customHeight="1">
      <c r="A29" s="8" t="s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2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3" spans="1:15" ht="37.5" customHeight="1">
      <c r="A33" s="14" t="s">
        <v>36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5" spans="1:15">
      <c r="A35" s="6" t="s">
        <v>30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8" t="s">
        <v>37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</sheetData>
  <mergeCells count="18">
    <mergeCell ref="A12:O12"/>
    <mergeCell ref="A1:O1"/>
    <mergeCell ref="A8:O8"/>
    <mergeCell ref="A9:O9"/>
    <mergeCell ref="A10:O10"/>
    <mergeCell ref="A11:O11"/>
    <mergeCell ref="A33:O33"/>
    <mergeCell ref="A13:O13"/>
    <mergeCell ref="A14:O14"/>
    <mergeCell ref="A15:O15"/>
    <mergeCell ref="A16:O16"/>
    <mergeCell ref="A17:O17"/>
    <mergeCell ref="A22:O22"/>
    <mergeCell ref="A23:O23"/>
    <mergeCell ref="A24:O24"/>
    <mergeCell ref="A25:O25"/>
    <mergeCell ref="A26:O26"/>
    <mergeCell ref="A31:O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workbookViewId="0">
      <selection sqref="A1:O1"/>
    </sheetView>
  </sheetViews>
  <sheetFormatPr defaultColWidth="9.28515625" defaultRowHeight="15"/>
  <cols>
    <col min="1" max="1" width="15.7109375" customWidth="1"/>
    <col min="2" max="2" width="8.28515625" customWidth="1"/>
    <col min="8" max="8" width="10.42578125" customWidth="1"/>
    <col min="12" max="12" width="11.7109375" customWidth="1"/>
    <col min="13" max="13" width="11" customWidth="1"/>
    <col min="14" max="14" width="10.28515625" customWidth="1"/>
    <col min="15" max="15" width="9.7109375" customWidth="1"/>
  </cols>
  <sheetData>
    <row r="1" spans="1:16" ht="20.25" thickBot="1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7"/>
    </row>
    <row r="2" spans="1:16" ht="129" customHeight="1" thickTop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5" t="s">
        <v>6</v>
      </c>
      <c r="G2" s="4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5" t="s">
        <v>13</v>
      </c>
      <c r="N2" s="5" t="s">
        <v>14</v>
      </c>
      <c r="O2" s="2" t="s">
        <v>15</v>
      </c>
      <c r="P2" s="7"/>
    </row>
    <row r="3" spans="1:16">
      <c r="A3" s="16"/>
      <c r="B3" s="16"/>
      <c r="C3" s="17">
        <f>A3</f>
        <v>0</v>
      </c>
      <c r="D3" s="17">
        <f>A3*B3*2080</f>
        <v>0</v>
      </c>
      <c r="E3" s="17">
        <f>D3/52</f>
        <v>0</v>
      </c>
      <c r="F3" s="17">
        <f>40 - (40*B3)</f>
        <v>40</v>
      </c>
      <c r="G3" s="17">
        <f>F3*52</f>
        <v>2080</v>
      </c>
      <c r="H3" s="18">
        <v>58656</v>
      </c>
      <c r="I3" s="19">
        <f>H3-D3</f>
        <v>58656</v>
      </c>
      <c r="J3" s="21" t="e">
        <f>I3/C3</f>
        <v>#DIV/0!</v>
      </c>
      <c r="K3" s="21" t="e">
        <f>IF(J3&gt;G3,G3,J3)</f>
        <v>#DIV/0!</v>
      </c>
      <c r="L3" s="17">
        <f>1.5*C3</f>
        <v>0</v>
      </c>
      <c r="M3" s="17" t="e">
        <f>MAX(0,H3-D3)/L3</f>
        <v>#DIV/0!</v>
      </c>
      <c r="N3" s="22" t="e">
        <f>M3+K3</f>
        <v>#DIV/0!</v>
      </c>
      <c r="O3" s="23" t="e">
        <f>N3/52</f>
        <v>#DIV/0!</v>
      </c>
      <c r="P3" s="7"/>
    </row>
    <row r="4" spans="1:1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8" spans="1:16" ht="18" thickBot="1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7"/>
    </row>
    <row r="9" spans="1:16" ht="15.75" thickTop="1">
      <c r="A9" s="10" t="s">
        <v>17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</row>
    <row r="10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7"/>
    </row>
    <row r="11" spans="1:16">
      <c r="A11" s="15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"/>
    </row>
    <row r="12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7"/>
    </row>
    <row r="13" spans="1:16">
      <c r="A13" s="10" t="s">
        <v>39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7"/>
    </row>
    <row r="14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7"/>
    </row>
    <row r="15" spans="1:16">
      <c r="A15" s="10" t="s">
        <v>40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7"/>
    </row>
    <row r="16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7"/>
    </row>
    <row r="17" spans="1:15">
      <c r="A17" s="10" t="s">
        <v>21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9" spans="1:15">
      <c r="A19" s="3" t="s">
        <v>22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3" t="s">
        <v>23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A23" s="10" t="s">
        <v>24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8" customHeight="1">
      <c r="A25" s="11" t="s">
        <v>25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2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6.5" customHeight="1">
      <c r="A27" s="8" t="s">
        <v>26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2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4.25" customHeight="1">
      <c r="A29" s="8" t="s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2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3" spans="1:15" ht="35.25" customHeight="1">
      <c r="A33" s="14" t="s">
        <v>29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5" spans="1:15">
      <c r="A35" s="6" t="s">
        <v>30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8" t="s">
        <v>31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</sheetData>
  <mergeCells count="18">
    <mergeCell ref="A12:O12"/>
    <mergeCell ref="A1:O1"/>
    <mergeCell ref="A8:O8"/>
    <mergeCell ref="A9:O9"/>
    <mergeCell ref="A10:O10"/>
    <mergeCell ref="A11:O11"/>
    <mergeCell ref="A33:O33"/>
    <mergeCell ref="A13:O13"/>
    <mergeCell ref="A14:O14"/>
    <mergeCell ref="A15:O15"/>
    <mergeCell ref="A16:O16"/>
    <mergeCell ref="A17:O17"/>
    <mergeCell ref="A22:O22"/>
    <mergeCell ref="A23:O23"/>
    <mergeCell ref="A24:O24"/>
    <mergeCell ref="A25:O25"/>
    <mergeCell ref="A26:O26"/>
    <mergeCell ref="A31:O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AIMS - University of Wisconsin - Madison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Meghan Owens</dc:creator>
  <cp:keywords/>
  <dc:description/>
  <cp:lastModifiedBy>Michelle McCrumb</cp:lastModifiedBy>
  <cp:revision/>
  <dcterms:created xsi:type="dcterms:W3CDTF">2016-04-11T13:03:25Z</dcterms:created>
  <dcterms:modified xsi:type="dcterms:W3CDTF">2024-09-23T18:53:25Z</dcterms:modified>
  <cp:category/>
  <cp:contentStatus/>
</cp:coreProperties>
</file>